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0D7031E1-FE7F-460E-B6D3-F188D519BC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Munka1!$A$1:$V$47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5" i="1" l="1"/>
  <c r="U16" i="1"/>
  <c r="U17" i="1"/>
  <c r="U19" i="1"/>
  <c r="U21" i="1"/>
  <c r="U24" i="1"/>
  <c r="U25" i="1"/>
  <c r="U27" i="1"/>
  <c r="U29" i="1"/>
  <c r="U30" i="1"/>
  <c r="U31" i="1"/>
  <c r="U32" i="1"/>
  <c r="U33" i="1"/>
  <c r="U34" i="1"/>
  <c r="U35" i="1"/>
  <c r="U36" i="1"/>
  <c r="U37" i="1"/>
  <c r="U38" i="1"/>
  <c r="U39" i="1"/>
  <c r="U40" i="1"/>
  <c r="U43" i="1"/>
  <c r="U44" i="1"/>
  <c r="U46" i="1"/>
  <c r="U13" i="1"/>
  <c r="I30" i="1"/>
  <c r="I25" i="1"/>
  <c r="K40" i="1"/>
  <c r="Q40" i="1"/>
  <c r="P40" i="1"/>
  <c r="O40" i="1"/>
  <c r="I34" i="1"/>
  <c r="I27" i="1"/>
  <c r="C19" i="1"/>
  <c r="G19" i="1"/>
  <c r="C46" i="1"/>
  <c r="G46" i="1"/>
  <c r="C27" i="1"/>
  <c r="D27" i="1"/>
  <c r="D19" i="1"/>
  <c r="D46" i="1"/>
  <c r="E27" i="1"/>
  <c r="E19" i="1"/>
  <c r="E46" i="1"/>
  <c r="F27" i="1"/>
  <c r="F19" i="1"/>
  <c r="F46" i="1"/>
  <c r="G27" i="1"/>
  <c r="H27" i="1"/>
  <c r="M27" i="1"/>
  <c r="M19" i="1"/>
  <c r="N27" i="1"/>
  <c r="N19" i="1"/>
  <c r="N46" i="1"/>
  <c r="O48" i="1"/>
  <c r="B27" i="1"/>
  <c r="B19" i="1"/>
  <c r="B46" i="1"/>
  <c r="P44" i="1"/>
  <c r="P43" i="1"/>
  <c r="P41" i="1"/>
  <c r="P30" i="1"/>
  <c r="Q31" i="1"/>
  <c r="P33" i="1"/>
  <c r="Q36" i="1"/>
  <c r="P38" i="1"/>
  <c r="O44" i="1"/>
  <c r="O43" i="1"/>
  <c r="O30" i="1"/>
  <c r="O31" i="1"/>
  <c r="O32" i="1"/>
  <c r="O33" i="1"/>
  <c r="O34" i="1"/>
  <c r="O35" i="1"/>
  <c r="O36" i="1"/>
  <c r="O37" i="1"/>
  <c r="R37" i="1"/>
  <c r="O38" i="1"/>
  <c r="R38" i="1"/>
  <c r="O39" i="1"/>
  <c r="O29" i="1"/>
  <c r="O24" i="1"/>
  <c r="R24" i="1"/>
  <c r="O25" i="1"/>
  <c r="O23" i="1"/>
  <c r="O21" i="1"/>
  <c r="M21" i="1"/>
  <c r="N21" i="1"/>
  <c r="M43" i="1"/>
  <c r="N43" i="1"/>
  <c r="Q41" i="1"/>
  <c r="S41" i="1"/>
  <c r="O41" i="1"/>
  <c r="R41" i="1"/>
  <c r="O16" i="1"/>
  <c r="R16" i="1"/>
  <c r="O13" i="1"/>
  <c r="O17" i="1"/>
  <c r="O15" i="1"/>
  <c r="M13" i="1"/>
  <c r="M46" i="1"/>
  <c r="N13" i="1"/>
  <c r="R26" i="1"/>
  <c r="J37" i="1"/>
  <c r="P37" i="1"/>
  <c r="S37" i="1"/>
  <c r="K37" i="1"/>
  <c r="Q37" i="1"/>
  <c r="L37" i="1"/>
  <c r="J38" i="1"/>
  <c r="K38" i="1"/>
  <c r="Q38" i="1"/>
  <c r="J39" i="1"/>
  <c r="L39" i="1"/>
  <c r="K39" i="1"/>
  <c r="Q39" i="1"/>
  <c r="G31" i="1"/>
  <c r="G32" i="1"/>
  <c r="G33" i="1"/>
  <c r="G34" i="1"/>
  <c r="G35" i="1"/>
  <c r="G36" i="1"/>
  <c r="K36" i="1"/>
  <c r="J36" i="1"/>
  <c r="P36" i="1"/>
  <c r="S36" i="1"/>
  <c r="L36" i="1"/>
  <c r="R36" i="1"/>
  <c r="K33" i="1"/>
  <c r="Q33" i="1"/>
  <c r="K34" i="1"/>
  <c r="Q34" i="1"/>
  <c r="K35" i="1"/>
  <c r="Q35" i="1"/>
  <c r="J33" i="1"/>
  <c r="J34" i="1"/>
  <c r="P34" i="1"/>
  <c r="J35" i="1"/>
  <c r="L35" i="1"/>
  <c r="R35" i="1"/>
  <c r="K31" i="1"/>
  <c r="K32" i="1"/>
  <c r="Q32" i="1"/>
  <c r="J31" i="1"/>
  <c r="P31" i="1"/>
  <c r="S31" i="1"/>
  <c r="J32" i="1"/>
  <c r="P32" i="1"/>
  <c r="S32" i="1"/>
  <c r="J24" i="1"/>
  <c r="P24" i="1"/>
  <c r="S24" i="1"/>
  <c r="J25" i="1"/>
  <c r="P25" i="1"/>
  <c r="J23" i="1"/>
  <c r="P23" i="1"/>
  <c r="P21" i="1"/>
  <c r="K23" i="1"/>
  <c r="Q23" i="1"/>
  <c r="K30" i="1"/>
  <c r="L30" i="1"/>
  <c r="R30" i="1"/>
  <c r="Q30" i="1"/>
  <c r="S30" i="1"/>
  <c r="J30" i="1"/>
  <c r="H43" i="1"/>
  <c r="I43" i="1"/>
  <c r="K24" i="1"/>
  <c r="Q24" i="1"/>
  <c r="H21" i="1"/>
  <c r="H19" i="1"/>
  <c r="K25" i="1"/>
  <c r="Q25" i="1"/>
  <c r="H13" i="1"/>
  <c r="I13" i="1"/>
  <c r="G44" i="1"/>
  <c r="G43" i="1"/>
  <c r="F43" i="1"/>
  <c r="E43" i="1"/>
  <c r="G30" i="1"/>
  <c r="G29" i="1"/>
  <c r="G25" i="1"/>
  <c r="G24" i="1"/>
  <c r="G23" i="1"/>
  <c r="G21" i="1"/>
  <c r="F21" i="1"/>
  <c r="E21" i="1"/>
  <c r="G17" i="1"/>
  <c r="G16" i="1"/>
  <c r="G15" i="1"/>
  <c r="F13" i="1"/>
  <c r="E13" i="1"/>
  <c r="D44" i="1"/>
  <c r="D43" i="1"/>
  <c r="C43" i="1"/>
  <c r="B43" i="1"/>
  <c r="D30" i="1"/>
  <c r="D29" i="1"/>
  <c r="D25" i="1"/>
  <c r="D24" i="1"/>
  <c r="D23" i="1"/>
  <c r="D21" i="1"/>
  <c r="C21" i="1"/>
  <c r="B21" i="1"/>
  <c r="D17" i="1"/>
  <c r="D16" i="1"/>
  <c r="D15" i="1"/>
  <c r="D13" i="1"/>
  <c r="C13" i="1"/>
  <c r="B13" i="1"/>
  <c r="K16" i="1"/>
  <c r="L16" i="1"/>
  <c r="K17" i="1"/>
  <c r="Q17" i="1"/>
  <c r="J16" i="1"/>
  <c r="J17" i="1"/>
  <c r="K28" i="1"/>
  <c r="K29" i="1"/>
  <c r="J28" i="1"/>
  <c r="L28" i="1"/>
  <c r="R28" i="1"/>
  <c r="J29" i="1"/>
  <c r="J27" i="1"/>
  <c r="J19" i="1"/>
  <c r="J46" i="1"/>
  <c r="P29" i="1"/>
  <c r="S29" i="1"/>
  <c r="K44" i="1"/>
  <c r="Q44" i="1"/>
  <c r="Q43" i="1"/>
  <c r="K43" i="1"/>
  <c r="J44" i="1"/>
  <c r="K15" i="1"/>
  <c r="J15" i="1"/>
  <c r="P15" i="1"/>
  <c r="I21" i="1"/>
  <c r="J43" i="1"/>
  <c r="L24" i="1"/>
  <c r="P16" i="1"/>
  <c r="Q29" i="1"/>
  <c r="L38" i="1"/>
  <c r="K13" i="1"/>
  <c r="Q15" i="1"/>
  <c r="L33" i="1"/>
  <c r="G13" i="1"/>
  <c r="L44" i="1"/>
  <c r="R44" i="1"/>
  <c r="R43" i="1"/>
  <c r="S23" i="1"/>
  <c r="R17" i="1"/>
  <c r="P17" i="1"/>
  <c r="S17" i="1"/>
  <c r="S38" i="1"/>
  <c r="S33" i="1"/>
  <c r="Q16" i="1"/>
  <c r="Q13" i="1"/>
  <c r="L23" i="1"/>
  <c r="R23" i="1"/>
  <c r="L31" i="1"/>
  <c r="R31" i="1"/>
  <c r="L17" i="1"/>
  <c r="P35" i="1"/>
  <c r="S35" i="1"/>
  <c r="S44" i="1"/>
  <c r="P39" i="1"/>
  <c r="S39" i="1"/>
  <c r="L43" i="1"/>
  <c r="L32" i="1"/>
  <c r="R32" i="1"/>
  <c r="J21" i="1"/>
  <c r="R33" i="1"/>
  <c r="L25" i="1"/>
  <c r="R25" i="1"/>
  <c r="R39" i="1"/>
  <c r="L21" i="1"/>
  <c r="S16" i="1"/>
  <c r="O27" i="1"/>
  <c r="O19" i="1"/>
  <c r="O46" i="1"/>
  <c r="S34" i="1"/>
  <c r="L34" i="1"/>
  <c r="R34" i="1"/>
  <c r="I19" i="1"/>
  <c r="I46" i="1"/>
  <c r="L29" i="1"/>
  <c r="R29" i="1"/>
  <c r="R27" i="1"/>
  <c r="R19" i="1"/>
  <c r="R46" i="1"/>
  <c r="S15" i="1"/>
  <c r="P13" i="1"/>
  <c r="L15" i="1"/>
  <c r="J13" i="1"/>
  <c r="H46" i="1"/>
  <c r="Q21" i="1"/>
  <c r="S25" i="1"/>
  <c r="K21" i="1"/>
  <c r="R21" i="1"/>
  <c r="L13" i="1"/>
  <c r="R15" i="1"/>
  <c r="R13" i="1"/>
  <c r="Q27" i="1"/>
  <c r="Q19" i="1"/>
  <c r="Q46" i="1"/>
  <c r="R48" i="1"/>
  <c r="S40" i="1"/>
  <c r="K27" i="1"/>
  <c r="K19" i="1"/>
  <c r="K46" i="1"/>
  <c r="L40" i="1"/>
  <c r="L27" i="1"/>
  <c r="L19" i="1"/>
  <c r="L46" i="1"/>
  <c r="R40" i="1"/>
  <c r="P27" i="1"/>
  <c r="P19" i="1"/>
  <c r="P46" i="1"/>
</calcChain>
</file>

<file path=xl/sharedStrings.xml><?xml version="1.0" encoding="utf-8"?>
<sst xmlns="http://schemas.openxmlformats.org/spreadsheetml/2006/main" count="61" uniqueCount="46">
  <si>
    <t>Megnevezés</t>
  </si>
  <si>
    <t>Felhalmozási célú pénzeszköz átadás áht-n kívülre</t>
  </si>
  <si>
    <t>Összesen:</t>
  </si>
  <si>
    <t>Kötelező feladatok</t>
  </si>
  <si>
    <t>Önként vállalt feladatok</t>
  </si>
  <si>
    <t>9. melléklet</t>
  </si>
  <si>
    <t>E Ft</t>
  </si>
  <si>
    <t>Értékesített tárgyi eszköz áfa befizetési kötelezettség</t>
  </si>
  <si>
    <t xml:space="preserve">Komárom Város </t>
  </si>
  <si>
    <t>Felhalmozási célú pénzeszköz átadás áht-n belülre</t>
  </si>
  <si>
    <t>Összesen</t>
  </si>
  <si>
    <t>Fizetendő általános forgalmi adó</t>
  </si>
  <si>
    <t>Ivóvíz projekt fizetendő fordított adója</t>
  </si>
  <si>
    <t>Ipari park bővítése és zajvédelmi feladatok megvalósítása c. kapott támogatás terület értékesítésre jutó részének  visszafizetése</t>
  </si>
  <si>
    <t>Lakástámogatás</t>
  </si>
  <si>
    <t>Első lakáshoz jutók támogatása</t>
  </si>
  <si>
    <t>TOP-3.2.2-15-KO1-2016-00002 Geotermikus hőellátó rendszer kiépítése Komáromban című támogatás visszafizetése</t>
  </si>
  <si>
    <t>Komáromi Városgazda Közhasznú Nonprofit Kft fejlesztési támogatása</t>
  </si>
  <si>
    <t>A helyi identitás és kohézió erősítése Komáromban c pályázattal kapcsolatos kifizetés fordított adója</t>
  </si>
  <si>
    <t>Komáromi Selye János Kórház felhalmozási támogatása</t>
  </si>
  <si>
    <t>Társasházak felújításának támogatása</t>
  </si>
  <si>
    <t>1/2023.(I.27.) önk rendelet eredeti ei összesen</t>
  </si>
  <si>
    <t>Komáromi Lovas Színház felhalmozási támogatása</t>
  </si>
  <si>
    <t>Kemence Egyesület felhalmozási támogatása</t>
  </si>
  <si>
    <t>Erődök Városa Sportlövő Egyesület felhalmozási támogatása</t>
  </si>
  <si>
    <t>KOMTHERMÁL Kft felhalmozási támogatása</t>
  </si>
  <si>
    <t>Duna Polgárőr Egyesület felhalmozási támogatása</t>
  </si>
  <si>
    <t>Komáromi Távhőszolgáltató Kft fejlesztési támogatása</t>
  </si>
  <si>
    <t>12/2023. (VI.29.) önk rend módosított ei</t>
  </si>
  <si>
    <t>100 M alatti átcsop</t>
  </si>
  <si>
    <t>Szőnyi Palánkdöngetők Köre felhalmozási támogatása</t>
  </si>
  <si>
    <t>Komáromi Jókai Színház támogatása</t>
  </si>
  <si>
    <t>Komáromi Evangélikus Egyházközösség és Komáromi Katolikus Plébánia tám</t>
  </si>
  <si>
    <t>Teljesülés</t>
  </si>
  <si>
    <t>Polgármesteri keret</t>
  </si>
  <si>
    <t>Előirányzat igény</t>
  </si>
  <si>
    <t>Egyéb felhalmozási célú kiadások</t>
  </si>
  <si>
    <t xml:space="preserve">Monostori Óvodáért Alapítvány részére </t>
  </si>
  <si>
    <t>102.</t>
  </si>
  <si>
    <t>86.</t>
  </si>
  <si>
    <t>104.</t>
  </si>
  <si>
    <t>105.</t>
  </si>
  <si>
    <t>60/69.</t>
  </si>
  <si>
    <t xml:space="preserve">2023. évi  egyéb felhalmozási célú  kiadások </t>
  </si>
  <si>
    <t>Teljesítés %-a</t>
  </si>
  <si>
    <t>3/2024. (V.24.)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</si>
</sst>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8"/>
      <name val="Arial"/>
      <family val="2"/>
      <charset val="238"/>
    </font>
    <font>
      <b/>
      <u/>
      <sz val="10"/>
      <name val="Arial"/>
      <family val="2"/>
      <charset val="238"/>
    </font>
    <font>
      <b/>
      <sz val="9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 wrapText="1"/>
    </xf>
    <xf numFmtId="3" fontId="4" fillId="0" borderId="1" xfId="0" applyNumberFormat="1" applyFont="1" applyBorder="1"/>
    <xf numFmtId="3" fontId="4" fillId="0" borderId="2" xfId="0" applyNumberFormat="1" applyFont="1" applyBorder="1"/>
    <xf numFmtId="0" fontId="0" fillId="0" borderId="1" xfId="0" applyBorder="1"/>
    <xf numFmtId="0" fontId="4" fillId="0" borderId="1" xfId="0" applyFont="1" applyBorder="1"/>
    <xf numFmtId="3" fontId="4" fillId="0" borderId="3" xfId="0" applyNumberFormat="1" applyFont="1" applyBorder="1"/>
    <xf numFmtId="3" fontId="0" fillId="0" borderId="0" xfId="0" applyNumberFormat="1"/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4" xfId="0" applyBorder="1"/>
    <xf numFmtId="3" fontId="3" fillId="0" borderId="1" xfId="0" applyNumberFormat="1" applyFont="1" applyBorder="1"/>
    <xf numFmtId="0" fontId="0" fillId="0" borderId="6" xfId="0" applyBorder="1"/>
    <xf numFmtId="49" fontId="1" fillId="0" borderId="3" xfId="0" applyNumberFormat="1" applyFont="1" applyBorder="1"/>
    <xf numFmtId="3" fontId="3" fillId="0" borderId="3" xfId="0" applyNumberFormat="1" applyFont="1" applyBorder="1"/>
    <xf numFmtId="0" fontId="7" fillId="0" borderId="1" xfId="0" applyFont="1" applyBorder="1"/>
    <xf numFmtId="0" fontId="0" fillId="0" borderId="4" xfId="0" applyBorder="1" applyAlignment="1">
      <alignment horizontal="center" vertical="center" wrapText="1"/>
    </xf>
    <xf numFmtId="3" fontId="3" fillId="0" borderId="2" xfId="0" applyNumberFormat="1" applyFont="1" applyBorder="1"/>
    <xf numFmtId="3" fontId="4" fillId="0" borderId="7" xfId="0" applyNumberFormat="1" applyFont="1" applyBorder="1"/>
    <xf numFmtId="3" fontId="0" fillId="0" borderId="1" xfId="0" applyNumberFormat="1" applyBorder="1"/>
    <xf numFmtId="3" fontId="0" fillId="0" borderId="7" xfId="0" applyNumberFormat="1" applyBorder="1"/>
    <xf numFmtId="0" fontId="0" fillId="0" borderId="2" xfId="0" applyBorder="1"/>
    <xf numFmtId="3" fontId="3" fillId="0" borderId="0" xfId="0" applyNumberFormat="1" applyFont="1"/>
    <xf numFmtId="0" fontId="9" fillId="0" borderId="1" xfId="0" applyFont="1" applyBorder="1"/>
    <xf numFmtId="3" fontId="9" fillId="0" borderId="3" xfId="0" applyNumberFormat="1" applyFont="1" applyBorder="1"/>
    <xf numFmtId="0" fontId="4" fillId="0" borderId="0" xfId="0" applyFont="1"/>
    <xf numFmtId="0" fontId="3" fillId="0" borderId="0" xfId="0" applyFont="1" applyAlignment="1">
      <alignment vertical="center" wrapText="1"/>
    </xf>
    <xf numFmtId="0" fontId="0" fillId="0" borderId="3" xfId="0" applyBorder="1"/>
    <xf numFmtId="2" fontId="0" fillId="0" borderId="3" xfId="0" applyNumberFormat="1" applyBorder="1"/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0"/>
  <sheetViews>
    <sheetView tabSelected="1" zoomScaleNormal="10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J9" sqref="J9:L9"/>
    </sheetView>
  </sheetViews>
  <sheetFormatPr defaultRowHeight="12.75" x14ac:dyDescent="0.2"/>
  <cols>
    <col min="1" max="1" width="68" customWidth="1"/>
    <col min="2" max="3" width="10.7109375" customWidth="1"/>
    <col min="4" max="4" width="11.42578125" customWidth="1"/>
    <col min="5" max="7" width="0" hidden="1" customWidth="1"/>
    <col min="8" max="8" width="9.7109375" hidden="1" customWidth="1"/>
    <col min="9" max="9" width="0" hidden="1" customWidth="1"/>
    <col min="15" max="15" width="10.140625" bestFit="1" customWidth="1"/>
    <col min="16" max="17" width="10.140625" hidden="1" customWidth="1"/>
    <col min="18" max="18" width="16.85546875" hidden="1" customWidth="1"/>
    <col min="19" max="19" width="9.7109375" hidden="1" customWidth="1"/>
    <col min="20" max="20" width="0" hidden="1" customWidth="1"/>
  </cols>
  <sheetData>
    <row r="1" spans="1:21" x14ac:dyDescent="0.2">
      <c r="M1" s="1"/>
      <c r="N1" s="1"/>
      <c r="U1" s="1" t="s">
        <v>5</v>
      </c>
    </row>
    <row r="3" spans="1:21" ht="12.75" customHeight="1" x14ac:dyDescent="0.2">
      <c r="A3" s="69" t="s">
        <v>8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</row>
    <row r="4" spans="1:21" x14ac:dyDescent="0.2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4"/>
      <c r="N4" s="4"/>
    </row>
    <row r="5" spans="1:21" ht="12.75" customHeight="1" x14ac:dyDescent="0.2">
      <c r="A5" s="69" t="s">
        <v>43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</row>
    <row r="6" spans="1:21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4"/>
      <c r="N6" s="4"/>
    </row>
    <row r="7" spans="1:21" x14ac:dyDescent="0.2">
      <c r="A7" s="4"/>
      <c r="B7" s="4"/>
      <c r="C7" s="56"/>
      <c r="D7" s="56"/>
    </row>
    <row r="8" spans="1:21" x14ac:dyDescent="0.2">
      <c r="E8" s="2"/>
      <c r="M8" s="3"/>
      <c r="N8" s="3"/>
      <c r="U8" s="3" t="s">
        <v>6</v>
      </c>
    </row>
    <row r="9" spans="1:21" ht="24.75" customHeight="1" x14ac:dyDescent="0.2">
      <c r="A9" s="46" t="s">
        <v>0</v>
      </c>
      <c r="B9" s="51" t="s">
        <v>3</v>
      </c>
      <c r="C9" s="51" t="s">
        <v>4</v>
      </c>
      <c r="D9" s="57" t="s">
        <v>21</v>
      </c>
      <c r="E9" s="62" t="s">
        <v>28</v>
      </c>
      <c r="F9" s="63"/>
      <c r="G9" s="64"/>
      <c r="H9" s="54" t="s">
        <v>29</v>
      </c>
      <c r="I9" s="55"/>
      <c r="J9" s="54" t="s">
        <v>45</v>
      </c>
      <c r="K9" s="73"/>
      <c r="L9" s="55"/>
      <c r="M9" s="40" t="s">
        <v>33</v>
      </c>
      <c r="N9" s="41"/>
      <c r="O9" s="42"/>
      <c r="P9" s="70" t="s">
        <v>35</v>
      </c>
      <c r="Q9" s="71"/>
      <c r="R9" s="72"/>
      <c r="U9" s="35" t="s">
        <v>44</v>
      </c>
    </row>
    <row r="10" spans="1:21" ht="18" customHeight="1" x14ac:dyDescent="0.2">
      <c r="A10" s="47"/>
      <c r="B10" s="52"/>
      <c r="C10" s="52"/>
      <c r="D10" s="58"/>
      <c r="E10" s="43" t="s">
        <v>3</v>
      </c>
      <c r="F10" s="45" t="s">
        <v>4</v>
      </c>
      <c r="G10" s="43" t="s">
        <v>10</v>
      </c>
      <c r="H10" s="49" t="s">
        <v>3</v>
      </c>
      <c r="I10" s="45" t="s">
        <v>4</v>
      </c>
      <c r="J10" s="43" t="s">
        <v>3</v>
      </c>
      <c r="K10" s="45" t="s">
        <v>4</v>
      </c>
      <c r="L10" s="43" t="s">
        <v>10</v>
      </c>
      <c r="M10" s="43" t="s">
        <v>3</v>
      </c>
      <c r="N10" s="45" t="s">
        <v>4</v>
      </c>
      <c r="O10" s="43" t="s">
        <v>10</v>
      </c>
      <c r="P10" s="43" t="s">
        <v>3</v>
      </c>
      <c r="Q10" s="45" t="s">
        <v>4</v>
      </c>
      <c r="R10" s="43" t="s">
        <v>10</v>
      </c>
      <c r="U10" s="36"/>
    </row>
    <row r="11" spans="1:21" ht="18" customHeight="1" x14ac:dyDescent="0.2">
      <c r="A11" s="48"/>
      <c r="B11" s="53"/>
      <c r="C11" s="53"/>
      <c r="D11" s="59"/>
      <c r="E11" s="60"/>
      <c r="F11" s="61"/>
      <c r="G11" s="60"/>
      <c r="H11" s="50"/>
      <c r="I11" s="45"/>
      <c r="J11" s="44"/>
      <c r="K11" s="45"/>
      <c r="L11" s="44"/>
      <c r="M11" s="44"/>
      <c r="N11" s="45"/>
      <c r="O11" s="44"/>
      <c r="P11" s="44"/>
      <c r="Q11" s="45"/>
      <c r="R11" s="44"/>
      <c r="U11" s="37"/>
    </row>
    <row r="12" spans="1:21" ht="18" customHeight="1" x14ac:dyDescent="0.2">
      <c r="A12" s="16"/>
      <c r="B12" s="18"/>
      <c r="C12" s="16"/>
      <c r="D12" s="22"/>
      <c r="E12" s="11"/>
      <c r="F12" s="12"/>
      <c r="G12" s="14"/>
      <c r="H12" s="13"/>
      <c r="I12" s="15"/>
      <c r="J12" s="13"/>
      <c r="K12" s="15"/>
      <c r="L12" s="13"/>
      <c r="M12" s="13"/>
      <c r="N12" s="13"/>
      <c r="O12" s="16"/>
      <c r="P12" s="16"/>
      <c r="Q12" s="16"/>
      <c r="R12" s="16"/>
      <c r="U12" s="33"/>
    </row>
    <row r="13" spans="1:21" x14ac:dyDescent="0.2">
      <c r="A13" s="21" t="s">
        <v>11</v>
      </c>
      <c r="B13" s="17">
        <f t="shared" ref="B13:R13" si="0">SUM(B15:B17)</f>
        <v>3020816</v>
      </c>
      <c r="C13" s="17">
        <f t="shared" si="0"/>
        <v>0</v>
      </c>
      <c r="D13" s="17">
        <f t="shared" si="0"/>
        <v>3020816</v>
      </c>
      <c r="E13" s="17">
        <f t="shared" si="0"/>
        <v>2750816</v>
      </c>
      <c r="F13" s="17">
        <f t="shared" si="0"/>
        <v>0</v>
      </c>
      <c r="G13" s="17">
        <f t="shared" si="0"/>
        <v>2750816</v>
      </c>
      <c r="H13" s="17">
        <f t="shared" si="0"/>
        <v>-2255000</v>
      </c>
      <c r="I13" s="17">
        <f t="shared" si="0"/>
        <v>0</v>
      </c>
      <c r="J13" s="17">
        <f t="shared" si="0"/>
        <v>495816</v>
      </c>
      <c r="K13" s="23">
        <f t="shared" si="0"/>
        <v>0</v>
      </c>
      <c r="L13" s="17">
        <f t="shared" si="0"/>
        <v>495816</v>
      </c>
      <c r="M13" s="17">
        <f t="shared" si="0"/>
        <v>146108</v>
      </c>
      <c r="N13" s="17">
        <f t="shared" si="0"/>
        <v>0</v>
      </c>
      <c r="O13" s="17">
        <f t="shared" si="0"/>
        <v>146108</v>
      </c>
      <c r="P13" s="17">
        <f t="shared" si="0"/>
        <v>-349708</v>
      </c>
      <c r="Q13" s="17">
        <f t="shared" si="0"/>
        <v>0</v>
      </c>
      <c r="R13" s="17">
        <f t="shared" si="0"/>
        <v>-349708</v>
      </c>
      <c r="U13" s="34">
        <f>+O13/L13*100</f>
        <v>29.468189812349742</v>
      </c>
    </row>
    <row r="14" spans="1:21" x14ac:dyDescent="0.2">
      <c r="A14" s="21"/>
      <c r="B14" s="20"/>
      <c r="C14" s="17"/>
      <c r="D14" s="17"/>
      <c r="E14" s="20"/>
      <c r="F14" s="17"/>
      <c r="G14" s="17"/>
      <c r="H14" s="7"/>
      <c r="I14" s="7"/>
      <c r="J14" s="27"/>
      <c r="K14" s="27"/>
      <c r="L14" s="7"/>
      <c r="M14" s="7"/>
      <c r="N14" s="7"/>
      <c r="O14" s="5"/>
      <c r="P14" s="5"/>
      <c r="Q14" s="5"/>
      <c r="R14" s="7"/>
      <c r="U14" s="34"/>
    </row>
    <row r="15" spans="1:21" x14ac:dyDescent="0.2">
      <c r="A15" s="7" t="s">
        <v>7</v>
      </c>
      <c r="B15" s="9">
        <v>2611914</v>
      </c>
      <c r="C15" s="8"/>
      <c r="D15" s="5">
        <f>SUM(B15:C15)</f>
        <v>2611914</v>
      </c>
      <c r="E15" s="9">
        <v>2341914</v>
      </c>
      <c r="F15" s="8"/>
      <c r="G15" s="5">
        <f>SUM(E15:F15)</f>
        <v>2341914</v>
      </c>
      <c r="H15" s="5">
        <v>-2255000</v>
      </c>
      <c r="I15" s="8"/>
      <c r="J15" s="6">
        <f t="shared" ref="J15:K17" si="1">SUM(E15,H15)</f>
        <v>86914</v>
      </c>
      <c r="K15" s="6">
        <f t="shared" si="1"/>
        <v>0</v>
      </c>
      <c r="L15" s="5">
        <f>SUM(J15:K15)</f>
        <v>86914</v>
      </c>
      <c r="M15" s="5">
        <v>0</v>
      </c>
      <c r="N15" s="5"/>
      <c r="O15" s="5">
        <f>+M15+N15</f>
        <v>0</v>
      </c>
      <c r="P15" s="5">
        <f t="shared" ref="P15:R17" si="2">+M15-J15</f>
        <v>-86914</v>
      </c>
      <c r="Q15" s="5">
        <f t="shared" si="2"/>
        <v>0</v>
      </c>
      <c r="R15" s="25">
        <f t="shared" si="2"/>
        <v>-86914</v>
      </c>
      <c r="S15" s="10">
        <f>+P15+Q15</f>
        <v>-86914</v>
      </c>
      <c r="T15" t="s">
        <v>39</v>
      </c>
      <c r="U15" s="34">
        <f t="shared" ref="U15:U46" si="3">+O15/L15*100</f>
        <v>0</v>
      </c>
    </row>
    <row r="16" spans="1:21" x14ac:dyDescent="0.2">
      <c r="A16" s="7" t="s">
        <v>12</v>
      </c>
      <c r="B16" s="9">
        <v>408673</v>
      </c>
      <c r="C16" s="8"/>
      <c r="D16" s="5">
        <f>SUM(B16:C16)</f>
        <v>408673</v>
      </c>
      <c r="E16" s="9">
        <v>408673</v>
      </c>
      <c r="F16" s="8"/>
      <c r="G16" s="5">
        <f>SUM(E16:F16)</f>
        <v>408673</v>
      </c>
      <c r="H16" s="5"/>
      <c r="I16" s="8"/>
      <c r="J16" s="6">
        <f t="shared" si="1"/>
        <v>408673</v>
      </c>
      <c r="K16" s="6">
        <f t="shared" si="1"/>
        <v>0</v>
      </c>
      <c r="L16" s="5">
        <f>SUM(J16:K16)</f>
        <v>408673</v>
      </c>
      <c r="M16" s="5">
        <v>146108</v>
      </c>
      <c r="N16" s="5"/>
      <c r="O16" s="5">
        <f>+M16+N16</f>
        <v>146108</v>
      </c>
      <c r="P16" s="5">
        <f t="shared" si="2"/>
        <v>-262565</v>
      </c>
      <c r="Q16" s="5">
        <f t="shared" si="2"/>
        <v>0</v>
      </c>
      <c r="R16" s="25">
        <f t="shared" si="2"/>
        <v>-262565</v>
      </c>
      <c r="S16" s="10">
        <f>+P16+Q16</f>
        <v>-262565</v>
      </c>
      <c r="U16" s="34">
        <f t="shared" si="3"/>
        <v>35.751811350395059</v>
      </c>
    </row>
    <row r="17" spans="1:21" x14ac:dyDescent="0.2">
      <c r="A17" s="8" t="s">
        <v>18</v>
      </c>
      <c r="B17" s="9">
        <v>229</v>
      </c>
      <c r="C17" s="8"/>
      <c r="D17" s="5">
        <f>SUM(B17:C17)</f>
        <v>229</v>
      </c>
      <c r="E17" s="9">
        <v>229</v>
      </c>
      <c r="F17" s="8"/>
      <c r="G17" s="5">
        <f>SUM(E17:F17)</f>
        <v>229</v>
      </c>
      <c r="H17" s="5"/>
      <c r="I17" s="8"/>
      <c r="J17" s="6">
        <f t="shared" si="1"/>
        <v>229</v>
      </c>
      <c r="K17" s="6">
        <f t="shared" si="1"/>
        <v>0</v>
      </c>
      <c r="L17" s="5">
        <f>SUM(J17:K17)</f>
        <v>229</v>
      </c>
      <c r="M17" s="5">
        <v>0</v>
      </c>
      <c r="N17" s="5"/>
      <c r="O17" s="5">
        <f>+M17+N17</f>
        <v>0</v>
      </c>
      <c r="P17" s="5">
        <f t="shared" si="2"/>
        <v>-229</v>
      </c>
      <c r="Q17" s="5">
        <f t="shared" si="2"/>
        <v>0</v>
      </c>
      <c r="R17" s="25">
        <f t="shared" si="2"/>
        <v>-229</v>
      </c>
      <c r="S17" s="10">
        <f>+P17+Q17</f>
        <v>-229</v>
      </c>
      <c r="U17" s="34">
        <f t="shared" si="3"/>
        <v>0</v>
      </c>
    </row>
    <row r="18" spans="1:21" x14ac:dyDescent="0.2">
      <c r="A18" s="8"/>
      <c r="B18" s="9"/>
      <c r="C18" s="8"/>
      <c r="D18" s="5"/>
      <c r="E18" s="9"/>
      <c r="F18" s="8"/>
      <c r="G18" s="5"/>
      <c r="H18" s="5"/>
      <c r="I18" s="8"/>
      <c r="J18" s="6"/>
      <c r="K18" s="6"/>
      <c r="L18" s="5"/>
      <c r="M18" s="5"/>
      <c r="N18" s="5"/>
      <c r="O18" s="5"/>
      <c r="P18" s="5"/>
      <c r="Q18" s="5"/>
      <c r="R18" s="25"/>
      <c r="S18" s="10"/>
      <c r="U18" s="34"/>
    </row>
    <row r="19" spans="1:21" x14ac:dyDescent="0.2">
      <c r="A19" s="29" t="s">
        <v>36</v>
      </c>
      <c r="B19" s="30">
        <f>+B21+B27+B43</f>
        <v>351997</v>
      </c>
      <c r="C19" s="30">
        <f t="shared" ref="C19:R19" si="4">+C21+C27+C43</f>
        <v>56000</v>
      </c>
      <c r="D19" s="30">
        <f t="shared" si="4"/>
        <v>407997</v>
      </c>
      <c r="E19" s="30">
        <f t="shared" si="4"/>
        <v>370747</v>
      </c>
      <c r="F19" s="30">
        <f t="shared" si="4"/>
        <v>106035</v>
      </c>
      <c r="G19" s="30">
        <f t="shared" si="4"/>
        <v>476782</v>
      </c>
      <c r="H19" s="30">
        <f t="shared" si="4"/>
        <v>-311431</v>
      </c>
      <c r="I19" s="30">
        <f t="shared" si="4"/>
        <v>-16416</v>
      </c>
      <c r="J19" s="30">
        <f t="shared" si="4"/>
        <v>59316</v>
      </c>
      <c r="K19" s="30">
        <f t="shared" si="4"/>
        <v>89619</v>
      </c>
      <c r="L19" s="30">
        <f t="shared" si="4"/>
        <v>148935</v>
      </c>
      <c r="M19" s="30">
        <f t="shared" si="4"/>
        <v>59235</v>
      </c>
      <c r="N19" s="30">
        <f t="shared" si="4"/>
        <v>84518</v>
      </c>
      <c r="O19" s="30">
        <f t="shared" si="4"/>
        <v>143753</v>
      </c>
      <c r="P19" s="30">
        <f t="shared" si="4"/>
        <v>-81</v>
      </c>
      <c r="Q19" s="30">
        <f t="shared" si="4"/>
        <v>-5101</v>
      </c>
      <c r="R19" s="30">
        <f t="shared" si="4"/>
        <v>-5182</v>
      </c>
      <c r="S19" s="10"/>
      <c r="U19" s="34">
        <f t="shared" si="3"/>
        <v>96.52062980494847</v>
      </c>
    </row>
    <row r="20" spans="1:21" x14ac:dyDescent="0.2">
      <c r="A20" s="7"/>
      <c r="B20" s="9"/>
      <c r="C20" s="8"/>
      <c r="D20" s="5"/>
      <c r="E20" s="9"/>
      <c r="F20" s="8"/>
      <c r="G20" s="5"/>
      <c r="H20" s="5"/>
      <c r="I20" s="8"/>
      <c r="J20" s="6"/>
      <c r="K20" s="6"/>
      <c r="L20" s="5"/>
      <c r="M20" s="5"/>
      <c r="N20" s="5"/>
      <c r="O20" s="5"/>
      <c r="P20" s="5"/>
      <c r="Q20" s="5"/>
      <c r="R20" s="7"/>
      <c r="U20" s="34"/>
    </row>
    <row r="21" spans="1:21" x14ac:dyDescent="0.2">
      <c r="A21" s="21" t="s">
        <v>9</v>
      </c>
      <c r="B21" s="20">
        <f t="shared" ref="B21:R21" si="5">SUM(B22:B26)</f>
        <v>290297</v>
      </c>
      <c r="C21" s="20">
        <f t="shared" si="5"/>
        <v>1000</v>
      </c>
      <c r="D21" s="20">
        <f t="shared" si="5"/>
        <v>291297</v>
      </c>
      <c r="E21" s="20">
        <f t="shared" si="5"/>
        <v>290297</v>
      </c>
      <c r="F21" s="20">
        <f t="shared" si="5"/>
        <v>1000</v>
      </c>
      <c r="G21" s="20">
        <f t="shared" si="5"/>
        <v>291297</v>
      </c>
      <c r="H21" s="20">
        <f t="shared" si="5"/>
        <v>-269331</v>
      </c>
      <c r="I21" s="20">
        <f t="shared" si="5"/>
        <v>500</v>
      </c>
      <c r="J21" s="20">
        <f t="shared" si="5"/>
        <v>20966</v>
      </c>
      <c r="K21" s="28">
        <f t="shared" si="5"/>
        <v>1500</v>
      </c>
      <c r="L21" s="17">
        <f t="shared" si="5"/>
        <v>22466</v>
      </c>
      <c r="M21" s="17">
        <f t="shared" si="5"/>
        <v>20965</v>
      </c>
      <c r="N21" s="17">
        <f t="shared" si="5"/>
        <v>1500</v>
      </c>
      <c r="O21" s="17">
        <f t="shared" si="5"/>
        <v>22465</v>
      </c>
      <c r="P21" s="17">
        <f t="shared" si="5"/>
        <v>-1</v>
      </c>
      <c r="Q21" s="17">
        <f t="shared" si="5"/>
        <v>0</v>
      </c>
      <c r="R21" s="17">
        <f t="shared" si="5"/>
        <v>-1</v>
      </c>
      <c r="U21" s="34">
        <f t="shared" si="3"/>
        <v>99.995548829342113</v>
      </c>
    </row>
    <row r="22" spans="1:21" x14ac:dyDescent="0.2">
      <c r="A22" s="21"/>
      <c r="B22" s="20"/>
      <c r="C22" s="17"/>
      <c r="D22" s="17"/>
      <c r="E22" s="20"/>
      <c r="F22" s="17"/>
      <c r="G22" s="17"/>
      <c r="H22" s="5"/>
      <c r="I22" s="8"/>
      <c r="J22" s="6"/>
      <c r="K22" s="6"/>
      <c r="L22" s="5"/>
      <c r="M22" s="5"/>
      <c r="N22" s="5"/>
      <c r="O22" s="5"/>
      <c r="P22" s="5"/>
      <c r="Q22" s="5"/>
      <c r="R22" s="7"/>
      <c r="U22" s="34"/>
    </row>
    <row r="23" spans="1:21" x14ac:dyDescent="0.2">
      <c r="A23" s="8" t="s">
        <v>13</v>
      </c>
      <c r="B23" s="9">
        <v>269331</v>
      </c>
      <c r="C23" s="5"/>
      <c r="D23" s="5">
        <f>SUM(B23:C23)</f>
        <v>269331</v>
      </c>
      <c r="E23" s="9">
        <v>269331</v>
      </c>
      <c r="F23" s="5"/>
      <c r="G23" s="5">
        <f>SUM(E23:F23)</f>
        <v>269331</v>
      </c>
      <c r="H23" s="5">
        <v>-269331</v>
      </c>
      <c r="I23" s="8"/>
      <c r="J23" s="6">
        <f t="shared" ref="J23:K25" si="6">SUM(E23,H23)</f>
        <v>0</v>
      </c>
      <c r="K23" s="6">
        <f t="shared" si="6"/>
        <v>0</v>
      </c>
      <c r="L23" s="5">
        <f>SUM(J23:K23)</f>
        <v>0</v>
      </c>
      <c r="M23" s="5"/>
      <c r="N23" s="5"/>
      <c r="O23" s="5">
        <f>+M23+N23</f>
        <v>0</v>
      </c>
      <c r="P23" s="5">
        <f t="shared" ref="P23:R25" si="7">+M23-J23</f>
        <v>0</v>
      </c>
      <c r="Q23" s="5">
        <f t="shared" si="7"/>
        <v>0</v>
      </c>
      <c r="R23" s="25">
        <f t="shared" si="7"/>
        <v>0</v>
      </c>
      <c r="S23" s="10">
        <f>+P23+Q23</f>
        <v>0</v>
      </c>
      <c r="T23" t="s">
        <v>38</v>
      </c>
      <c r="U23" s="34"/>
    </row>
    <row r="24" spans="1:21" x14ac:dyDescent="0.2">
      <c r="A24" s="8" t="s">
        <v>16</v>
      </c>
      <c r="B24" s="9">
        <v>20966</v>
      </c>
      <c r="C24" s="5"/>
      <c r="D24" s="5">
        <f>SUM(B24:C24)</f>
        <v>20966</v>
      </c>
      <c r="E24" s="9">
        <v>20966</v>
      </c>
      <c r="F24" s="5"/>
      <c r="G24" s="5">
        <f>SUM(E24:F24)</f>
        <v>20966</v>
      </c>
      <c r="H24" s="9"/>
      <c r="I24" s="9"/>
      <c r="J24" s="6">
        <f t="shared" si="6"/>
        <v>20966</v>
      </c>
      <c r="K24" s="6">
        <f t="shared" si="6"/>
        <v>0</v>
      </c>
      <c r="L24" s="5">
        <f t="shared" ref="L24:L44" si="8">SUM(J24:K24)</f>
        <v>20966</v>
      </c>
      <c r="M24" s="5">
        <v>20965</v>
      </c>
      <c r="N24" s="5"/>
      <c r="O24" s="5">
        <f>+M24+N24</f>
        <v>20965</v>
      </c>
      <c r="P24" s="5">
        <f t="shared" si="7"/>
        <v>-1</v>
      </c>
      <c r="Q24" s="5">
        <f t="shared" si="7"/>
        <v>0</v>
      </c>
      <c r="R24" s="25">
        <f t="shared" si="7"/>
        <v>-1</v>
      </c>
      <c r="S24" s="10">
        <f>+P24+Q24</f>
        <v>-1</v>
      </c>
      <c r="U24" s="34">
        <f t="shared" si="3"/>
        <v>99.995230372984835</v>
      </c>
    </row>
    <row r="25" spans="1:21" x14ac:dyDescent="0.2">
      <c r="A25" s="8" t="s">
        <v>19</v>
      </c>
      <c r="B25" s="9"/>
      <c r="C25" s="5">
        <v>1000</v>
      </c>
      <c r="D25" s="5">
        <f>SUM(B25:C25)</f>
        <v>1000</v>
      </c>
      <c r="E25" s="9"/>
      <c r="F25" s="5">
        <v>1000</v>
      </c>
      <c r="G25" s="5">
        <f>SUM(E25:F25)</f>
        <v>1000</v>
      </c>
      <c r="H25" s="5"/>
      <c r="I25" s="9">
        <f>-1000+1500</f>
        <v>500</v>
      </c>
      <c r="J25" s="6">
        <f t="shared" si="6"/>
        <v>0</v>
      </c>
      <c r="K25" s="6">
        <f t="shared" si="6"/>
        <v>1500</v>
      </c>
      <c r="L25" s="5">
        <f t="shared" si="8"/>
        <v>1500</v>
      </c>
      <c r="M25" s="5"/>
      <c r="N25" s="5">
        <v>1500</v>
      </c>
      <c r="O25" s="5">
        <f>+M25+N25</f>
        <v>1500</v>
      </c>
      <c r="P25" s="5">
        <f t="shared" si="7"/>
        <v>0</v>
      </c>
      <c r="Q25" s="5">
        <f t="shared" si="7"/>
        <v>0</v>
      </c>
      <c r="R25" s="25">
        <f t="shared" si="7"/>
        <v>0</v>
      </c>
      <c r="S25" s="10">
        <f>+P25+Q25</f>
        <v>0</v>
      </c>
      <c r="T25" t="s">
        <v>38</v>
      </c>
      <c r="U25" s="34">
        <f t="shared" si="3"/>
        <v>100</v>
      </c>
    </row>
    <row r="26" spans="1:21" x14ac:dyDescent="0.2">
      <c r="A26" s="21"/>
      <c r="B26" s="20"/>
      <c r="C26" s="17"/>
      <c r="D26" s="17"/>
      <c r="E26" s="20"/>
      <c r="F26" s="17"/>
      <c r="G26" s="17"/>
      <c r="H26" s="5"/>
      <c r="I26" s="5"/>
      <c r="J26" s="6"/>
      <c r="K26" s="6"/>
      <c r="L26" s="5"/>
      <c r="M26" s="5"/>
      <c r="N26" s="5"/>
      <c r="O26" s="5"/>
      <c r="P26" s="5"/>
      <c r="Q26" s="5"/>
      <c r="R26" s="25">
        <f>SUM(O26-L26)</f>
        <v>0</v>
      </c>
      <c r="U26" s="34"/>
    </row>
    <row r="27" spans="1:21" x14ac:dyDescent="0.2">
      <c r="A27" s="21" t="s">
        <v>1</v>
      </c>
      <c r="B27" s="17">
        <f>SUM(B29:B41)</f>
        <v>61700</v>
      </c>
      <c r="C27" s="17">
        <f t="shared" ref="C27:R27" si="9">SUM(C29:C41)</f>
        <v>5000</v>
      </c>
      <c r="D27" s="17">
        <f t="shared" si="9"/>
        <v>66700</v>
      </c>
      <c r="E27" s="17">
        <f t="shared" si="9"/>
        <v>80450</v>
      </c>
      <c r="F27" s="17">
        <f t="shared" si="9"/>
        <v>55035</v>
      </c>
      <c r="G27" s="17">
        <f t="shared" si="9"/>
        <v>135485</v>
      </c>
      <c r="H27" s="17">
        <f t="shared" si="9"/>
        <v>-42100</v>
      </c>
      <c r="I27" s="17">
        <f t="shared" si="9"/>
        <v>31584</v>
      </c>
      <c r="J27" s="17">
        <f t="shared" si="9"/>
        <v>38350</v>
      </c>
      <c r="K27" s="17">
        <f t="shared" si="9"/>
        <v>86619</v>
      </c>
      <c r="L27" s="17">
        <f t="shared" si="9"/>
        <v>124969</v>
      </c>
      <c r="M27" s="17">
        <f t="shared" si="9"/>
        <v>38270</v>
      </c>
      <c r="N27" s="17">
        <f t="shared" si="9"/>
        <v>81518</v>
      </c>
      <c r="O27" s="17">
        <f t="shared" si="9"/>
        <v>119788</v>
      </c>
      <c r="P27" s="17">
        <f t="shared" si="9"/>
        <v>-80</v>
      </c>
      <c r="Q27" s="17">
        <f t="shared" si="9"/>
        <v>-5101</v>
      </c>
      <c r="R27" s="17">
        <f t="shared" si="9"/>
        <v>-5181</v>
      </c>
      <c r="U27" s="34">
        <f t="shared" si="3"/>
        <v>95.854171834614988</v>
      </c>
    </row>
    <row r="28" spans="1:21" x14ac:dyDescent="0.2">
      <c r="A28" s="21"/>
      <c r="B28" s="20"/>
      <c r="C28" s="17"/>
      <c r="D28" s="17"/>
      <c r="E28" s="20"/>
      <c r="F28" s="17"/>
      <c r="G28" s="17"/>
      <c r="H28" s="5"/>
      <c r="I28" s="5"/>
      <c r="J28" s="6">
        <f t="shared" ref="J28:J44" si="10">SUM(E28,H28)</f>
        <v>0</v>
      </c>
      <c r="K28" s="6">
        <f t="shared" ref="K28:K44" si="11">SUM(F28,I28)</f>
        <v>0</v>
      </c>
      <c r="L28" s="5">
        <f t="shared" si="8"/>
        <v>0</v>
      </c>
      <c r="M28" s="5"/>
      <c r="N28" s="5"/>
      <c r="O28" s="5"/>
      <c r="P28" s="5"/>
      <c r="Q28" s="5"/>
      <c r="R28" s="25">
        <f>SUM(O28-L28)</f>
        <v>0</v>
      </c>
      <c r="U28" s="34"/>
    </row>
    <row r="29" spans="1:21" x14ac:dyDescent="0.2">
      <c r="A29" s="8" t="s">
        <v>17</v>
      </c>
      <c r="B29" s="9">
        <v>61700</v>
      </c>
      <c r="C29" s="9"/>
      <c r="D29" s="5">
        <f>SUM(B29:C29)</f>
        <v>61700</v>
      </c>
      <c r="E29" s="9">
        <v>61700</v>
      </c>
      <c r="F29" s="9"/>
      <c r="G29" s="5">
        <f>SUM(E29:F29)</f>
        <v>61700</v>
      </c>
      <c r="H29" s="5">
        <v>-42100</v>
      </c>
      <c r="I29" s="5"/>
      <c r="J29" s="6">
        <f t="shared" si="10"/>
        <v>19600</v>
      </c>
      <c r="K29" s="6">
        <f t="shared" si="11"/>
        <v>0</v>
      </c>
      <c r="L29" s="5">
        <f t="shared" si="8"/>
        <v>19600</v>
      </c>
      <c r="M29" s="5">
        <v>19520</v>
      </c>
      <c r="N29" s="5"/>
      <c r="O29" s="5">
        <f t="shared" ref="O29:O41" si="12">+M29+N29</f>
        <v>19520</v>
      </c>
      <c r="P29" s="5">
        <f>+M29-J29</f>
        <v>-80</v>
      </c>
      <c r="Q29" s="5">
        <f>+N29-K29</f>
        <v>0</v>
      </c>
      <c r="R29" s="25">
        <f>+O29-L29</f>
        <v>-80</v>
      </c>
      <c r="S29" s="10">
        <f>+P29+Q29</f>
        <v>-80</v>
      </c>
      <c r="T29" t="s">
        <v>40</v>
      </c>
      <c r="U29" s="34">
        <f t="shared" si="3"/>
        <v>99.591836734693871</v>
      </c>
    </row>
    <row r="30" spans="1:21" x14ac:dyDescent="0.2">
      <c r="A30" s="8" t="s">
        <v>20</v>
      </c>
      <c r="B30" s="9"/>
      <c r="C30" s="9">
        <v>5000</v>
      </c>
      <c r="D30" s="5">
        <f>SUM(B30:C30)</f>
        <v>5000</v>
      </c>
      <c r="E30" s="9"/>
      <c r="F30" s="9">
        <v>5000</v>
      </c>
      <c r="G30" s="5">
        <f>SUM(E30:F30)</f>
        <v>5000</v>
      </c>
      <c r="H30" s="5"/>
      <c r="I30" s="5">
        <f>-5000+4200</f>
        <v>-800</v>
      </c>
      <c r="J30" s="6">
        <f t="shared" si="10"/>
        <v>0</v>
      </c>
      <c r="K30" s="6">
        <f t="shared" si="11"/>
        <v>4200</v>
      </c>
      <c r="L30" s="5">
        <f t="shared" si="8"/>
        <v>4200</v>
      </c>
      <c r="M30" s="5"/>
      <c r="N30" s="5">
        <v>4200</v>
      </c>
      <c r="O30" s="5">
        <f t="shared" si="12"/>
        <v>4200</v>
      </c>
      <c r="P30" s="5">
        <f t="shared" ref="P30:P39" si="13">+M30-J30</f>
        <v>0</v>
      </c>
      <c r="Q30" s="5">
        <f t="shared" ref="Q30:Q39" si="14">+N30-K30</f>
        <v>0</v>
      </c>
      <c r="R30" s="25">
        <f t="shared" ref="R30:R39" si="15">+O30-L30</f>
        <v>0</v>
      </c>
      <c r="S30" s="10">
        <f t="shared" ref="S30:S40" si="16">+P30+Q30</f>
        <v>0</v>
      </c>
      <c r="T30" t="s">
        <v>40</v>
      </c>
      <c r="U30" s="34">
        <f t="shared" si="3"/>
        <v>100</v>
      </c>
    </row>
    <row r="31" spans="1:21" x14ac:dyDescent="0.2">
      <c r="A31" s="8" t="s">
        <v>22</v>
      </c>
      <c r="B31" s="9"/>
      <c r="C31" s="9"/>
      <c r="D31" s="5"/>
      <c r="E31" s="9"/>
      <c r="F31" s="9">
        <v>5000</v>
      </c>
      <c r="G31" s="5">
        <f t="shared" ref="G31:G36" si="17">SUM(E31:F31)</f>
        <v>5000</v>
      </c>
      <c r="H31" s="5"/>
      <c r="I31" s="5"/>
      <c r="J31" s="6">
        <f t="shared" si="10"/>
        <v>0</v>
      </c>
      <c r="K31" s="6">
        <f t="shared" si="11"/>
        <v>5000</v>
      </c>
      <c r="L31" s="5">
        <f t="shared" si="8"/>
        <v>5000</v>
      </c>
      <c r="M31" s="5"/>
      <c r="N31" s="5"/>
      <c r="O31" s="5">
        <f t="shared" si="12"/>
        <v>0</v>
      </c>
      <c r="P31" s="5">
        <f t="shared" si="13"/>
        <v>0</v>
      </c>
      <c r="Q31" s="5">
        <f t="shared" si="14"/>
        <v>-5000</v>
      </c>
      <c r="R31" s="25">
        <f t="shared" si="15"/>
        <v>-5000</v>
      </c>
      <c r="S31" s="10">
        <f t="shared" si="16"/>
        <v>-5000</v>
      </c>
      <c r="U31" s="34">
        <f t="shared" si="3"/>
        <v>0</v>
      </c>
    </row>
    <row r="32" spans="1:21" x14ac:dyDescent="0.2">
      <c r="A32" s="8" t="s">
        <v>23</v>
      </c>
      <c r="B32" s="9"/>
      <c r="C32" s="9"/>
      <c r="D32" s="5"/>
      <c r="E32" s="9">
        <v>3650</v>
      </c>
      <c r="F32" s="9">
        <v>2480</v>
      </c>
      <c r="G32" s="5">
        <f t="shared" si="17"/>
        <v>6130</v>
      </c>
      <c r="H32" s="5"/>
      <c r="I32" s="5">
        <v>15000</v>
      </c>
      <c r="J32" s="6">
        <f t="shared" si="10"/>
        <v>3650</v>
      </c>
      <c r="K32" s="6">
        <f t="shared" si="11"/>
        <v>17480</v>
      </c>
      <c r="L32" s="5">
        <f t="shared" si="8"/>
        <v>21130</v>
      </c>
      <c r="M32" s="5">
        <v>3650</v>
      </c>
      <c r="N32" s="5">
        <v>17480</v>
      </c>
      <c r="O32" s="5">
        <f t="shared" si="12"/>
        <v>21130</v>
      </c>
      <c r="P32" s="5">
        <f t="shared" si="13"/>
        <v>0</v>
      </c>
      <c r="Q32" s="5">
        <f t="shared" si="14"/>
        <v>0</v>
      </c>
      <c r="R32" s="25">
        <f t="shared" si="15"/>
        <v>0</v>
      </c>
      <c r="S32" s="10">
        <f t="shared" si="16"/>
        <v>0</v>
      </c>
      <c r="U32" s="34">
        <f t="shared" si="3"/>
        <v>100</v>
      </c>
    </row>
    <row r="33" spans="1:21" x14ac:dyDescent="0.2">
      <c r="A33" s="8" t="s">
        <v>24</v>
      </c>
      <c r="B33" s="9"/>
      <c r="C33" s="9"/>
      <c r="D33" s="5"/>
      <c r="E33" s="9"/>
      <c r="F33" s="9">
        <v>26000</v>
      </c>
      <c r="G33" s="5">
        <f t="shared" si="17"/>
        <v>26000</v>
      </c>
      <c r="H33" s="5"/>
      <c r="I33" s="5"/>
      <c r="J33" s="6">
        <f t="shared" si="10"/>
        <v>0</v>
      </c>
      <c r="K33" s="6">
        <f t="shared" si="11"/>
        <v>26000</v>
      </c>
      <c r="L33" s="5">
        <f t="shared" si="8"/>
        <v>26000</v>
      </c>
      <c r="M33" s="5"/>
      <c r="N33" s="5">
        <v>26000</v>
      </c>
      <c r="O33" s="5">
        <f t="shared" si="12"/>
        <v>26000</v>
      </c>
      <c r="P33" s="5">
        <f t="shared" si="13"/>
        <v>0</v>
      </c>
      <c r="Q33" s="5">
        <f t="shared" si="14"/>
        <v>0</v>
      </c>
      <c r="R33" s="25">
        <f t="shared" si="15"/>
        <v>0</v>
      </c>
      <c r="S33" s="10">
        <f t="shared" si="16"/>
        <v>0</v>
      </c>
      <c r="U33" s="34">
        <f t="shared" si="3"/>
        <v>100</v>
      </c>
    </row>
    <row r="34" spans="1:21" x14ac:dyDescent="0.2">
      <c r="A34" s="8" t="s">
        <v>25</v>
      </c>
      <c r="B34" s="9"/>
      <c r="C34" s="9"/>
      <c r="D34" s="5"/>
      <c r="E34" s="9"/>
      <c r="F34" s="9">
        <v>16555</v>
      </c>
      <c r="G34" s="5">
        <f t="shared" si="17"/>
        <v>16555</v>
      </c>
      <c r="H34" s="5"/>
      <c r="I34" s="5">
        <f>-16555+16555</f>
        <v>0</v>
      </c>
      <c r="J34" s="6">
        <f t="shared" si="10"/>
        <v>0</v>
      </c>
      <c r="K34" s="6">
        <f t="shared" si="11"/>
        <v>16555</v>
      </c>
      <c r="L34" s="5">
        <f t="shared" si="8"/>
        <v>16555</v>
      </c>
      <c r="M34" s="5"/>
      <c r="N34" s="5">
        <v>16554</v>
      </c>
      <c r="O34" s="5">
        <f t="shared" si="12"/>
        <v>16554</v>
      </c>
      <c r="P34" s="5">
        <f t="shared" si="13"/>
        <v>0</v>
      </c>
      <c r="Q34" s="5">
        <f t="shared" si="14"/>
        <v>-1</v>
      </c>
      <c r="R34" s="25">
        <f t="shared" si="15"/>
        <v>-1</v>
      </c>
      <c r="S34" s="10">
        <f t="shared" si="16"/>
        <v>-1</v>
      </c>
      <c r="U34" s="34">
        <f t="shared" si="3"/>
        <v>99.993959528843249</v>
      </c>
    </row>
    <row r="35" spans="1:21" x14ac:dyDescent="0.2">
      <c r="A35" s="8" t="s">
        <v>26</v>
      </c>
      <c r="B35" s="9"/>
      <c r="C35" s="9"/>
      <c r="D35" s="5"/>
      <c r="E35" s="9">
        <v>100</v>
      </c>
      <c r="F35" s="9"/>
      <c r="G35" s="5">
        <f t="shared" si="17"/>
        <v>100</v>
      </c>
      <c r="H35" s="5"/>
      <c r="I35" s="5"/>
      <c r="J35" s="6">
        <f t="shared" si="10"/>
        <v>100</v>
      </c>
      <c r="K35" s="6">
        <f t="shared" si="11"/>
        <v>0</v>
      </c>
      <c r="L35" s="5">
        <f t="shared" si="8"/>
        <v>100</v>
      </c>
      <c r="M35" s="5">
        <v>100</v>
      </c>
      <c r="N35" s="5"/>
      <c r="O35" s="5">
        <f t="shared" si="12"/>
        <v>100</v>
      </c>
      <c r="P35" s="5">
        <f t="shared" si="13"/>
        <v>0</v>
      </c>
      <c r="Q35" s="5">
        <f t="shared" si="14"/>
        <v>0</v>
      </c>
      <c r="R35" s="25">
        <f t="shared" si="15"/>
        <v>0</v>
      </c>
      <c r="S35" s="10">
        <f t="shared" si="16"/>
        <v>0</v>
      </c>
      <c r="U35" s="34">
        <f t="shared" si="3"/>
        <v>100</v>
      </c>
    </row>
    <row r="36" spans="1:21" x14ac:dyDescent="0.2">
      <c r="A36" s="8" t="s">
        <v>27</v>
      </c>
      <c r="B36" s="9"/>
      <c r="C36" s="9"/>
      <c r="D36" s="5"/>
      <c r="E36" s="9">
        <v>15000</v>
      </c>
      <c r="F36" s="9"/>
      <c r="G36" s="5">
        <f t="shared" si="17"/>
        <v>15000</v>
      </c>
      <c r="H36" s="5"/>
      <c r="I36" s="5"/>
      <c r="J36" s="6">
        <f t="shared" si="10"/>
        <v>15000</v>
      </c>
      <c r="K36" s="6">
        <f t="shared" si="11"/>
        <v>0</v>
      </c>
      <c r="L36" s="5">
        <f t="shared" si="8"/>
        <v>15000</v>
      </c>
      <c r="M36" s="5">
        <v>15000</v>
      </c>
      <c r="N36" s="5"/>
      <c r="O36" s="5">
        <f t="shared" si="12"/>
        <v>15000</v>
      </c>
      <c r="P36" s="5">
        <f t="shared" si="13"/>
        <v>0</v>
      </c>
      <c r="Q36" s="5">
        <f t="shared" si="14"/>
        <v>0</v>
      </c>
      <c r="R36" s="25">
        <f t="shared" si="15"/>
        <v>0</v>
      </c>
      <c r="S36" s="10">
        <f t="shared" si="16"/>
        <v>0</v>
      </c>
      <c r="U36" s="34">
        <f t="shared" si="3"/>
        <v>100</v>
      </c>
    </row>
    <row r="37" spans="1:21" x14ac:dyDescent="0.2">
      <c r="A37" s="8" t="s">
        <v>30</v>
      </c>
      <c r="B37" s="9"/>
      <c r="C37" s="9"/>
      <c r="D37" s="5"/>
      <c r="E37" s="9"/>
      <c r="F37" s="9"/>
      <c r="G37" s="5"/>
      <c r="H37" s="5"/>
      <c r="I37" s="5">
        <v>7000</v>
      </c>
      <c r="J37" s="6">
        <f t="shared" ref="J37:K40" si="18">SUM(E37,H37)</f>
        <v>0</v>
      </c>
      <c r="K37" s="6">
        <f t="shared" si="18"/>
        <v>7000</v>
      </c>
      <c r="L37" s="5">
        <f>SUM(J37:K37)</f>
        <v>7000</v>
      </c>
      <c r="M37" s="5"/>
      <c r="N37" s="5">
        <v>7000</v>
      </c>
      <c r="O37" s="5">
        <f t="shared" si="12"/>
        <v>7000</v>
      </c>
      <c r="P37" s="5">
        <f t="shared" si="13"/>
        <v>0</v>
      </c>
      <c r="Q37" s="5">
        <f t="shared" si="14"/>
        <v>0</v>
      </c>
      <c r="R37" s="25">
        <f t="shared" si="15"/>
        <v>0</v>
      </c>
      <c r="S37" s="10">
        <f t="shared" si="16"/>
        <v>0</v>
      </c>
      <c r="U37" s="34">
        <f t="shared" si="3"/>
        <v>100</v>
      </c>
    </row>
    <row r="38" spans="1:21" x14ac:dyDescent="0.2">
      <c r="A38" s="8" t="s">
        <v>31</v>
      </c>
      <c r="B38" s="9"/>
      <c r="C38" s="9"/>
      <c r="D38" s="5"/>
      <c r="E38" s="9"/>
      <c r="F38" s="9"/>
      <c r="G38" s="5"/>
      <c r="H38" s="5"/>
      <c r="I38" s="5">
        <v>4641</v>
      </c>
      <c r="J38" s="6">
        <f t="shared" si="18"/>
        <v>0</v>
      </c>
      <c r="K38" s="6">
        <f t="shared" si="18"/>
        <v>4641</v>
      </c>
      <c r="L38" s="5">
        <f>SUM(J38:K38)</f>
        <v>4641</v>
      </c>
      <c r="M38" s="5"/>
      <c r="N38" s="5">
        <v>4641</v>
      </c>
      <c r="O38" s="5">
        <f t="shared" si="12"/>
        <v>4641</v>
      </c>
      <c r="P38" s="5">
        <f t="shared" si="13"/>
        <v>0</v>
      </c>
      <c r="Q38" s="5">
        <f t="shared" si="14"/>
        <v>0</v>
      </c>
      <c r="R38" s="25">
        <f t="shared" si="15"/>
        <v>0</v>
      </c>
      <c r="S38" s="10">
        <f t="shared" si="16"/>
        <v>0</v>
      </c>
      <c r="U38" s="34">
        <f t="shared" si="3"/>
        <v>100</v>
      </c>
    </row>
    <row r="39" spans="1:21" x14ac:dyDescent="0.2">
      <c r="A39" s="8" t="s">
        <v>32</v>
      </c>
      <c r="B39" s="9"/>
      <c r="C39" s="9"/>
      <c r="D39" s="5"/>
      <c r="E39" s="9"/>
      <c r="F39" s="9"/>
      <c r="G39" s="5"/>
      <c r="H39" s="5"/>
      <c r="I39" s="5">
        <v>4511</v>
      </c>
      <c r="J39" s="6">
        <f t="shared" si="18"/>
        <v>0</v>
      </c>
      <c r="K39" s="6">
        <f t="shared" si="18"/>
        <v>4511</v>
      </c>
      <c r="L39" s="5">
        <f>SUM(J39:K39)</f>
        <v>4511</v>
      </c>
      <c r="M39" s="5"/>
      <c r="N39" s="5">
        <v>4511</v>
      </c>
      <c r="O39" s="5">
        <f t="shared" si="12"/>
        <v>4511</v>
      </c>
      <c r="P39" s="5">
        <f t="shared" si="13"/>
        <v>0</v>
      </c>
      <c r="Q39" s="5">
        <f t="shared" si="14"/>
        <v>0</v>
      </c>
      <c r="R39" s="25">
        <f t="shared" si="15"/>
        <v>0</v>
      </c>
      <c r="S39" s="10">
        <f t="shared" si="16"/>
        <v>0</v>
      </c>
      <c r="U39" s="34">
        <f t="shared" si="3"/>
        <v>100</v>
      </c>
    </row>
    <row r="40" spans="1:21" x14ac:dyDescent="0.2">
      <c r="A40" s="8" t="s">
        <v>37</v>
      </c>
      <c r="B40" s="9"/>
      <c r="C40" s="9"/>
      <c r="D40" s="5"/>
      <c r="E40" s="9"/>
      <c r="F40" s="9"/>
      <c r="G40" s="5"/>
      <c r="H40" s="5"/>
      <c r="I40" s="5">
        <v>1232</v>
      </c>
      <c r="J40" s="6"/>
      <c r="K40" s="6">
        <f t="shared" si="18"/>
        <v>1232</v>
      </c>
      <c r="L40" s="5">
        <f>SUM(J40:K40)</f>
        <v>1232</v>
      </c>
      <c r="M40" s="5"/>
      <c r="N40" s="5">
        <v>1132</v>
      </c>
      <c r="O40" s="5">
        <f>+M40+N40</f>
        <v>1132</v>
      </c>
      <c r="P40" s="5">
        <f t="shared" ref="P40:R41" si="19">+M40-J40</f>
        <v>0</v>
      </c>
      <c r="Q40" s="5">
        <f t="shared" si="19"/>
        <v>-100</v>
      </c>
      <c r="R40" s="25">
        <f t="shared" si="19"/>
        <v>-100</v>
      </c>
      <c r="S40" s="10">
        <f t="shared" si="16"/>
        <v>-100</v>
      </c>
      <c r="T40" s="31" t="s">
        <v>42</v>
      </c>
      <c r="U40" s="34">
        <f t="shared" si="3"/>
        <v>91.883116883116884</v>
      </c>
    </row>
    <row r="41" spans="1:21" x14ac:dyDescent="0.2">
      <c r="A41" s="8" t="s">
        <v>34</v>
      </c>
      <c r="B41" s="9"/>
      <c r="C41" s="9"/>
      <c r="D41" s="5"/>
      <c r="E41" s="9"/>
      <c r="F41" s="9"/>
      <c r="G41" s="5"/>
      <c r="H41" s="5"/>
      <c r="I41" s="5"/>
      <c r="J41" s="6"/>
      <c r="K41" s="6"/>
      <c r="L41" s="5"/>
      <c r="M41" s="5"/>
      <c r="N41" s="5"/>
      <c r="O41" s="5">
        <f t="shared" si="12"/>
        <v>0</v>
      </c>
      <c r="P41" s="5">
        <f t="shared" si="19"/>
        <v>0</v>
      </c>
      <c r="Q41" s="5">
        <f t="shared" si="19"/>
        <v>0</v>
      </c>
      <c r="R41" s="25">
        <f t="shared" si="19"/>
        <v>0</v>
      </c>
      <c r="S41" s="10">
        <f>+P41+Q41</f>
        <v>0</v>
      </c>
      <c r="U41" s="34"/>
    </row>
    <row r="42" spans="1:21" x14ac:dyDescent="0.2">
      <c r="A42" s="8"/>
      <c r="B42" s="19"/>
      <c r="C42" s="5"/>
      <c r="D42" s="5"/>
      <c r="E42" s="19"/>
      <c r="F42" s="5"/>
      <c r="G42" s="5"/>
      <c r="H42" s="5"/>
      <c r="I42" s="5"/>
      <c r="J42" s="5"/>
      <c r="K42" s="6"/>
      <c r="L42" s="5"/>
      <c r="M42" s="5"/>
      <c r="N42" s="5"/>
      <c r="O42" s="5"/>
      <c r="P42" s="5"/>
      <c r="Q42" s="5"/>
      <c r="R42" s="25"/>
      <c r="U42" s="34"/>
    </row>
    <row r="43" spans="1:21" x14ac:dyDescent="0.2">
      <c r="A43" s="21" t="s">
        <v>14</v>
      </c>
      <c r="B43" s="17">
        <f t="shared" ref="B43:R43" si="20">SUM(B44)</f>
        <v>0</v>
      </c>
      <c r="C43" s="17">
        <f t="shared" si="20"/>
        <v>50000</v>
      </c>
      <c r="D43" s="17">
        <f t="shared" si="20"/>
        <v>50000</v>
      </c>
      <c r="E43" s="17">
        <f t="shared" si="20"/>
        <v>0</v>
      </c>
      <c r="F43" s="17">
        <f t="shared" si="20"/>
        <v>50000</v>
      </c>
      <c r="G43" s="17">
        <f t="shared" si="20"/>
        <v>50000</v>
      </c>
      <c r="H43" s="17">
        <f t="shared" si="20"/>
        <v>0</v>
      </c>
      <c r="I43" s="17">
        <f t="shared" si="20"/>
        <v>-48500</v>
      </c>
      <c r="J43" s="17">
        <f t="shared" si="20"/>
        <v>0</v>
      </c>
      <c r="K43" s="17">
        <f t="shared" si="20"/>
        <v>1500</v>
      </c>
      <c r="L43" s="17">
        <f t="shared" si="20"/>
        <v>1500</v>
      </c>
      <c r="M43" s="17">
        <f t="shared" si="20"/>
        <v>0</v>
      </c>
      <c r="N43" s="17">
        <f t="shared" si="20"/>
        <v>1500</v>
      </c>
      <c r="O43" s="17">
        <f t="shared" si="20"/>
        <v>1500</v>
      </c>
      <c r="P43" s="17">
        <f t="shared" si="20"/>
        <v>0</v>
      </c>
      <c r="Q43" s="17">
        <f t="shared" si="20"/>
        <v>0</v>
      </c>
      <c r="R43" s="17">
        <f t="shared" si="20"/>
        <v>0</v>
      </c>
      <c r="U43" s="34">
        <f t="shared" si="3"/>
        <v>100</v>
      </c>
    </row>
    <row r="44" spans="1:21" x14ac:dyDescent="0.2">
      <c r="A44" s="8" t="s">
        <v>15</v>
      </c>
      <c r="B44" s="19"/>
      <c r="C44" s="5">
        <v>50000</v>
      </c>
      <c r="D44" s="5">
        <f>SUM(B44:C44)</f>
        <v>50000</v>
      </c>
      <c r="E44" s="19"/>
      <c r="F44" s="5">
        <v>50000</v>
      </c>
      <c r="G44" s="5">
        <f>SUM(E44:F44)</f>
        <v>50000</v>
      </c>
      <c r="H44" s="5"/>
      <c r="I44" s="5">
        <v>-48500</v>
      </c>
      <c r="J44" s="6">
        <f t="shared" si="10"/>
        <v>0</v>
      </c>
      <c r="K44" s="6">
        <f t="shared" si="11"/>
        <v>1500</v>
      </c>
      <c r="L44" s="5">
        <f t="shared" si="8"/>
        <v>1500</v>
      </c>
      <c r="M44" s="5"/>
      <c r="N44" s="5">
        <v>1500</v>
      </c>
      <c r="O44" s="5">
        <f>+M44+N44</f>
        <v>1500</v>
      </c>
      <c r="P44" s="5">
        <f>+M44-J44</f>
        <v>0</v>
      </c>
      <c r="Q44" s="5">
        <f>+N44-K44</f>
        <v>0</v>
      </c>
      <c r="R44" s="25">
        <f>+O44-L44</f>
        <v>0</v>
      </c>
      <c r="S44" s="10">
        <f>+P44+Q44</f>
        <v>0</v>
      </c>
      <c r="T44" t="s">
        <v>41</v>
      </c>
      <c r="U44" s="34">
        <f t="shared" si="3"/>
        <v>100</v>
      </c>
    </row>
    <row r="45" spans="1:21" x14ac:dyDescent="0.2">
      <c r="A45" s="8"/>
      <c r="B45" s="19"/>
      <c r="C45" s="5"/>
      <c r="D45" s="5"/>
      <c r="E45" s="19"/>
      <c r="F45" s="5"/>
      <c r="G45" s="5"/>
      <c r="H45" s="5"/>
      <c r="I45" s="5"/>
      <c r="J45" s="6"/>
      <c r="K45" s="6"/>
      <c r="L45" s="24"/>
      <c r="M45" s="24"/>
      <c r="N45" s="24"/>
      <c r="O45" s="24"/>
      <c r="P45" s="24"/>
      <c r="Q45" s="24"/>
      <c r="R45" s="26"/>
      <c r="U45" s="34"/>
    </row>
    <row r="46" spans="1:21" x14ac:dyDescent="0.2">
      <c r="A46" s="67" t="s">
        <v>2</v>
      </c>
      <c r="B46" s="65">
        <f>+B19+B13</f>
        <v>3372813</v>
      </c>
      <c r="C46" s="65">
        <f t="shared" ref="C46:R46" si="21">+C19+C13</f>
        <v>56000</v>
      </c>
      <c r="D46" s="65">
        <f t="shared" si="21"/>
        <v>3428813</v>
      </c>
      <c r="E46" s="65">
        <f t="shared" si="21"/>
        <v>3121563</v>
      </c>
      <c r="F46" s="65">
        <f t="shared" si="21"/>
        <v>106035</v>
      </c>
      <c r="G46" s="65">
        <f t="shared" si="21"/>
        <v>3227598</v>
      </c>
      <c r="H46" s="65">
        <f t="shared" si="21"/>
        <v>-2566431</v>
      </c>
      <c r="I46" s="65">
        <f t="shared" si="21"/>
        <v>-16416</v>
      </c>
      <c r="J46" s="65">
        <f t="shared" si="21"/>
        <v>555132</v>
      </c>
      <c r="K46" s="65">
        <f t="shared" si="21"/>
        <v>89619</v>
      </c>
      <c r="L46" s="65">
        <f t="shared" si="21"/>
        <v>644751</v>
      </c>
      <c r="M46" s="65">
        <f t="shared" si="21"/>
        <v>205343</v>
      </c>
      <c r="N46" s="65">
        <f t="shared" si="21"/>
        <v>84518</v>
      </c>
      <c r="O46" s="65">
        <f>+O19+O13</f>
        <v>289861</v>
      </c>
      <c r="P46" s="65">
        <f t="shared" si="21"/>
        <v>-349789</v>
      </c>
      <c r="Q46" s="65">
        <f t="shared" si="21"/>
        <v>-5101</v>
      </c>
      <c r="R46" s="65">
        <f t="shared" si="21"/>
        <v>-354890</v>
      </c>
      <c r="U46" s="38">
        <f t="shared" si="3"/>
        <v>44.957045433043142</v>
      </c>
    </row>
    <row r="47" spans="1:21" x14ac:dyDescent="0.2">
      <c r="A47" s="68"/>
      <c r="B47" s="66"/>
      <c r="C47" s="66"/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U47" s="39"/>
    </row>
    <row r="48" spans="1:21" x14ac:dyDescent="0.2">
      <c r="O48" s="10">
        <f>+M46+N46</f>
        <v>289861</v>
      </c>
      <c r="R48" s="10">
        <f>+P46+Q46</f>
        <v>-354890</v>
      </c>
    </row>
    <row r="49" spans="9:18" x14ac:dyDescent="0.2">
      <c r="I49" s="10"/>
    </row>
    <row r="50" spans="9:18" x14ac:dyDescent="0.2">
      <c r="L50" s="10"/>
      <c r="M50" s="10"/>
      <c r="N50" s="10"/>
      <c r="R50" s="10"/>
    </row>
  </sheetData>
  <mergeCells count="46">
    <mergeCell ref="K46:K47"/>
    <mergeCell ref="F46:F47"/>
    <mergeCell ref="G46:G47"/>
    <mergeCell ref="P46:P47"/>
    <mergeCell ref="A3:O3"/>
    <mergeCell ref="A5:O5"/>
    <mergeCell ref="O46:O47"/>
    <mergeCell ref="L46:L47"/>
    <mergeCell ref="B9:B11"/>
    <mergeCell ref="D46:D47"/>
    <mergeCell ref="P9:R9"/>
    <mergeCell ref="P10:P11"/>
    <mergeCell ref="Q10:Q11"/>
    <mergeCell ref="R10:R11"/>
    <mergeCell ref="M46:M47"/>
    <mergeCell ref="N46:N47"/>
    <mergeCell ref="A46:A47"/>
    <mergeCell ref="B46:B47"/>
    <mergeCell ref="H46:H47"/>
    <mergeCell ref="I46:I47"/>
    <mergeCell ref="J46:J47"/>
    <mergeCell ref="C46:C47"/>
    <mergeCell ref="E46:E47"/>
    <mergeCell ref="C7:D7"/>
    <mergeCell ref="D9:D11"/>
    <mergeCell ref="G10:G11"/>
    <mergeCell ref="F10:F11"/>
    <mergeCell ref="E9:G9"/>
    <mergeCell ref="E10:E11"/>
    <mergeCell ref="A9:A11"/>
    <mergeCell ref="H10:H11"/>
    <mergeCell ref="I10:I11"/>
    <mergeCell ref="C9:C11"/>
    <mergeCell ref="L10:L11"/>
    <mergeCell ref="H9:I9"/>
    <mergeCell ref="K10:K11"/>
    <mergeCell ref="J9:L9"/>
    <mergeCell ref="J10:J11"/>
    <mergeCell ref="U9:U11"/>
    <mergeCell ref="U46:U47"/>
    <mergeCell ref="M9:O9"/>
    <mergeCell ref="M10:M11"/>
    <mergeCell ref="N10:N11"/>
    <mergeCell ref="O10:O11"/>
    <mergeCell ref="Q46:Q47"/>
    <mergeCell ref="R46:R47"/>
  </mergeCells>
  <phoneticPr fontId="1" type="noConversion"/>
  <printOptions horizontalCentered="1"/>
  <pageMargins left="0.98425196850393704" right="0.98425196850393704" top="0.78740157480314965" bottom="0.98425196850393704" header="0.51181102362204722" footer="0.51181102362204722"/>
  <pageSetup paperSize="8" orientation="landscape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>147258369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2024-05-10T08:06:56Z</cp:lastPrinted>
  <dcterms:created xsi:type="dcterms:W3CDTF">2004-12-28T13:28:13Z</dcterms:created>
  <dcterms:modified xsi:type="dcterms:W3CDTF">2024-05-24T07:37:21Z</dcterms:modified>
</cp:coreProperties>
</file>